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收入" sheetId="1" r:id="rId1"/>
    <sheet name="一般公共预算" sheetId="2" r:id="rId2"/>
    <sheet name="政府性基金" sheetId="3" r:id="rId3"/>
    <sheet name="国资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<sst xmlns="http://schemas.openxmlformats.org/spreadsheetml/2006/main" count="128" uniqueCount="113">
  <si>
    <t>表一</t>
  </si>
  <si>
    <t>2022年一般公共预算收入调整表</t>
  </si>
  <si>
    <t>单位：万元</t>
  </si>
  <si>
    <t>项      目</t>
  </si>
  <si>
    <t>年初预算数</t>
  </si>
  <si>
    <t>调整预算数</t>
  </si>
  <si>
    <t>调整数与预算数相比</t>
  </si>
  <si>
    <t>备注</t>
  </si>
  <si>
    <t>±额</t>
  </si>
  <si>
    <t>±%</t>
  </si>
  <si>
    <t>地方财政收入</t>
  </si>
  <si>
    <t xml:space="preserve">   1、税收收入</t>
  </si>
  <si>
    <t xml:space="preserve">   2、非税收入</t>
  </si>
  <si>
    <t>专项收入</t>
  </si>
  <si>
    <t>行政事业性收费收入及罚没收入</t>
  </si>
  <si>
    <t>国有资源（资产）有偿使用收入</t>
  </si>
  <si>
    <t>政府住房基金收入</t>
  </si>
  <si>
    <t>其他收入</t>
  </si>
  <si>
    <t>上划中省市收入</t>
  </si>
  <si>
    <t xml:space="preserve">   财政总收入</t>
  </si>
  <si>
    <t>表二</t>
  </si>
  <si>
    <t>2022年一般公共预算支出调整表</t>
  </si>
  <si>
    <t xml:space="preserve">      单位：万元</t>
  </si>
  <si>
    <t>项     目</t>
  </si>
  <si>
    <t>2022年预算数</t>
  </si>
  <si>
    <t>专款年初预算数</t>
  </si>
  <si>
    <t>专款数</t>
  </si>
  <si>
    <t>专项转移支付增加</t>
  </si>
  <si>
    <t>县级支出调整项目</t>
  </si>
  <si>
    <t>2022年调整预算数</t>
  </si>
  <si>
    <t>调整数比年初数</t>
  </si>
  <si>
    <t>人员支出</t>
  </si>
  <si>
    <t>机关运转</t>
  </si>
  <si>
    <t>民生保障</t>
  </si>
  <si>
    <t>城乡建设</t>
  </si>
  <si>
    <t>事业发展</t>
  </si>
  <si>
    <t>专项业务经费</t>
  </si>
  <si>
    <t>地方政府债务还本付息</t>
  </si>
  <si>
    <t>县级支出调整小计</t>
  </si>
  <si>
    <t>增减额</t>
  </si>
  <si>
    <t>增减%</t>
  </si>
  <si>
    <t>2021年决算数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</si>
  <si>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</si>
  <si>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</si>
  <si>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</si>
  <si>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</si>
  <si>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</si>
  <si>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</si>
  <si>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</si>
  <si>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</si>
  <si>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</si>
  <si>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</si>
  <si>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</si>
  <si>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</si>
  <si>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</si>
  <si>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十四、自然资源海洋气象等支出</t>
  </si>
  <si>
    <t>十五、住房保障支出</t>
  </si>
  <si>
    <t>十六、粮油物资储备支出</t>
  </si>
  <si>
    <t>十七、灾害防治及应急管理支出</t>
  </si>
  <si>
    <t>十八、预备费</t>
  </si>
  <si>
    <t>十九、债务付息支出</t>
  </si>
  <si>
    <t>一般预算支出合计</t>
  </si>
  <si>
    <t>二十、债务还本支出</t>
  </si>
  <si>
    <t>支出总计</t>
  </si>
  <si>
    <t>表三</t>
  </si>
  <si>
    <t>2022年政府性基金预算收支调整表</t>
  </si>
  <si>
    <t xml:space="preserve">         单位：万元</t>
  </si>
  <si>
    <t>年初
预算</t>
  </si>
  <si>
    <t>调整
预算</t>
  </si>
  <si>
    <t>一、国有土地收益基金收入</t>
  </si>
  <si>
    <t>一、社会保障和就业支出</t>
  </si>
  <si>
    <t>二、农业土地开发资金收入</t>
  </si>
  <si>
    <t xml:space="preserve">   大中型水库移民后期扶持基金支出</t>
  </si>
  <si>
    <t>三、国有土地使用权出让收入</t>
  </si>
  <si>
    <t>二、城乡社区支出</t>
  </si>
  <si>
    <t>四、城市基础设施配套费收入</t>
  </si>
  <si>
    <t xml:space="preserve">    国有土地使用权出让收入安排的支出</t>
  </si>
  <si>
    <t>五、污水处理费收入</t>
  </si>
  <si>
    <t xml:space="preserve">    国有土地收益基金安排的支出</t>
  </si>
  <si>
    <t>六、其他政府性基金收入</t>
  </si>
  <si>
    <t xml:space="preserve">    城市基础设施配套费安排的支出</t>
  </si>
  <si>
    <t xml:space="preserve">    污水处理费安排的支出</t>
  </si>
  <si>
    <t>三、农林水支出</t>
  </si>
  <si>
    <t xml:space="preserve">    大中型水库库区基金安排的支出</t>
  </si>
  <si>
    <t>四、其他支出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</si>
  <si>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</si>
  <si>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</si>
  <si>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</si>
  <si>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五、地方政府专项债务付息支出</t>
  </si>
  <si>
    <t>收入合计</t>
  </si>
  <si>
    <t>支出合计</t>
  </si>
  <si>
    <t>加：政府性基金转移支付收入</t>
  </si>
  <si>
    <t>加：上解支出</t>
  </si>
  <si>
    <t xml:space="preserve">    增发的专项债券</t>
  </si>
  <si>
    <t xml:space="preserve">    政府性基金调入公共预算</t>
  </si>
  <si>
    <t xml:space="preserve">    上年结余收入</t>
  </si>
  <si>
    <t xml:space="preserve">    地方政府专项债务还本支出</t>
  </si>
  <si>
    <t>收入总计</t>
  </si>
  <si>
    <t xml:space="preserve">表四    </t>
  </si>
  <si>
    <t>2022年国有资本经营预算收支调整表</t>
  </si>
  <si>
    <t xml:space="preserve">                                                                                                                            单位：万元</t>
  </si>
  <si>
    <t>项目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</si>
  <si>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</si>
  <si>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</si>
  <si>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</si>
  <si>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</si>
  <si>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</si>
  <si>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</si>
  <si>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</si>
  <si>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四、其他国有资本经营预算支出</t>
  </si>
  <si>
    <t>五、其他国有资本经营预算收入</t>
  </si>
  <si>
    <t>加：国有资本经营预算转移支付收入</t>
  </si>
  <si>
    <t>国有资本经营预算调入一般公共预算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</si>
</sst>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5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0"/>
      <name val="方正小标宋_GBK"/>
      <family val="4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b/>
      <sz val="20"/>
      <name val="宋体"/>
      <family val="0"/>
    </font>
    <font>
      <b/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6"/>
      <name val="宋体"/>
      <family val="0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0" fontId="4" fillId="0" borderId="0" xfId="65" applyFont="1" applyFill="1" applyBorder="1" applyAlignment="1">
      <alignment horizontal="center" vertical="center"/>
      <protection/>
    </xf>
    <xf numFmtId="176" fontId="4" fillId="0" borderId="0" xfId="65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176" fontId="7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7" fillId="0" borderId="9" xfId="66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3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center" vertical="center"/>
      <protection/>
    </xf>
    <xf numFmtId="0" fontId="0" fillId="0" borderId="0" xfId="65" applyFill="1">
      <alignment vertical="center"/>
      <protection/>
    </xf>
    <xf numFmtId="0" fontId="0" fillId="0" borderId="0" xfId="65" applyFill="1">
      <alignment vertical="center"/>
      <protection/>
    </xf>
    <xf numFmtId="0" fontId="0" fillId="0" borderId="10" xfId="65" applyFont="1" applyFill="1" applyBorder="1" applyAlignment="1">
      <alignment vertical="center"/>
      <protection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176" fontId="5" fillId="0" borderId="9" xfId="65" applyNumberFormat="1" applyFont="1" applyFill="1" applyBorder="1" applyAlignment="1">
      <alignment horizontal="right" vertical="center"/>
      <protection/>
    </xf>
    <xf numFmtId="176" fontId="53" fillId="0" borderId="9" xfId="0" applyNumberFormat="1" applyFont="1" applyFill="1" applyBorder="1" applyAlignment="1">
      <alignment horizontal="right" vertical="center"/>
    </xf>
    <xf numFmtId="176" fontId="5" fillId="0" borderId="9" xfId="65" applyNumberFormat="1" applyFont="1" applyFill="1" applyBorder="1" applyAlignment="1">
      <alignment horizontal="right" vertical="center"/>
      <protection/>
    </xf>
    <xf numFmtId="0" fontId="5" fillId="0" borderId="9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177" fontId="9" fillId="0" borderId="9" xfId="65" applyNumberFormat="1" applyFont="1" applyFill="1" applyBorder="1" applyAlignment="1">
      <alignment horizontal="center" vertical="center"/>
      <protection/>
    </xf>
    <xf numFmtId="176" fontId="9" fillId="0" borderId="9" xfId="65" applyNumberFormat="1" applyFont="1" applyFill="1" applyBorder="1" applyAlignment="1">
      <alignment horizontal="right" vertical="center"/>
      <protection/>
    </xf>
    <xf numFmtId="0" fontId="0" fillId="0" borderId="10" xfId="65" applyFont="1" applyFill="1" applyBorder="1" applyAlignment="1">
      <alignment vertical="center"/>
      <protection/>
    </xf>
    <xf numFmtId="0" fontId="5" fillId="0" borderId="0" xfId="65" applyFont="1" applyFill="1">
      <alignment vertical="center"/>
      <protection/>
    </xf>
    <xf numFmtId="176" fontId="8" fillId="0" borderId="0" xfId="65" applyNumberFormat="1" applyFont="1" applyFill="1" applyAlignment="1">
      <alignment horizontal="center" vertical="center"/>
      <protection/>
    </xf>
    <xf numFmtId="0" fontId="5" fillId="0" borderId="0" xfId="65" applyFont="1" applyFill="1">
      <alignment vertical="center"/>
      <protection/>
    </xf>
    <xf numFmtId="176" fontId="0" fillId="0" borderId="0" xfId="65" applyNumberFormat="1" applyFill="1">
      <alignment vertical="center"/>
      <protection/>
    </xf>
    <xf numFmtId="176" fontId="11" fillId="0" borderId="0" xfId="0" applyNumberFormat="1" applyFont="1" applyFill="1" applyAlignment="1">
      <alignment horizontal="center" vertical="center" wrapText="1"/>
    </xf>
    <xf numFmtId="57" fontId="11" fillId="0" borderId="0" xfId="0" applyNumberFormat="1" applyFont="1" applyFill="1" applyAlignment="1">
      <alignment horizontal="center" vertical="center" wrapText="1"/>
    </xf>
    <xf numFmtId="177" fontId="5" fillId="0" borderId="9" xfId="65" applyNumberFormat="1" applyFont="1" applyFill="1" applyBorder="1" applyAlignment="1">
      <alignment horizontal="right" vertical="center"/>
      <protection/>
    </xf>
    <xf numFmtId="176" fontId="54" fillId="0" borderId="9" xfId="65" applyNumberFormat="1" applyFont="1" applyFill="1" applyBorder="1" applyAlignment="1">
      <alignment horizontal="center" vertical="center"/>
      <protection/>
    </xf>
    <xf numFmtId="176" fontId="54" fillId="0" borderId="13" xfId="65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176" fontId="54" fillId="0" borderId="13" xfId="65" applyNumberFormat="1" applyFont="1" applyFill="1" applyBorder="1" applyAlignment="1">
      <alignment horizontal="center" vertical="center"/>
      <protection/>
    </xf>
    <xf numFmtId="176" fontId="54" fillId="0" borderId="0" xfId="65" applyNumberFormat="1" applyFont="1" applyFill="1" applyAlignment="1">
      <alignment horizontal="center" vertical="center"/>
      <protection/>
    </xf>
    <xf numFmtId="177" fontId="9" fillId="0" borderId="9" xfId="65" applyNumberFormat="1" applyFont="1" applyFill="1" applyBorder="1" applyAlignment="1">
      <alignment horizontal="right" vertical="center"/>
      <protection/>
    </xf>
    <xf numFmtId="0" fontId="0" fillId="0" borderId="9" xfId="0" applyFont="1" applyBorder="1" applyAlignment="1">
      <alignment vertic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center"/>
    </xf>
    <xf numFmtId="0" fontId="5" fillId="0" borderId="0" xfId="27" applyFont="1" applyAlignment="1">
      <alignment horizontal="left" vertical="center" indent="1"/>
      <protection/>
    </xf>
    <xf numFmtId="0" fontId="13" fillId="0" borderId="9" xfId="27" applyFont="1" applyBorder="1" applyAlignment="1">
      <alignment horizontal="center" vertical="center"/>
      <protection/>
    </xf>
    <xf numFmtId="0" fontId="6" fillId="0" borderId="9" xfId="27" applyFont="1" applyBorder="1" applyAlignment="1">
      <alignment horizontal="center" vertical="center" wrapText="1"/>
      <protection/>
    </xf>
    <xf numFmtId="7" fontId="6" fillId="0" borderId="14" xfId="27" applyNumberFormat="1" applyFont="1" applyBorder="1" applyAlignment="1">
      <alignment horizontal="center" vertical="center" wrapText="1"/>
      <protection/>
    </xf>
    <xf numFmtId="7" fontId="6" fillId="0" borderId="15" xfId="27" applyNumberFormat="1" applyFont="1" applyBorder="1" applyAlignment="1">
      <alignment horizontal="center" vertical="center" wrapText="1"/>
      <protection/>
    </xf>
    <xf numFmtId="49" fontId="6" fillId="0" borderId="9" xfId="64" applyNumberFormat="1" applyFont="1" applyBorder="1" applyAlignment="1">
      <alignment horizontal="center" vertical="center" wrapText="1"/>
      <protection/>
    </xf>
    <xf numFmtId="0" fontId="6" fillId="0" borderId="9" xfId="27" applyFont="1" applyBorder="1">
      <alignment vertical="center"/>
      <protection/>
    </xf>
    <xf numFmtId="176" fontId="6" fillId="0" borderId="9" xfId="27" applyNumberFormat="1" applyFont="1" applyBorder="1" applyAlignment="1">
      <alignment horizontal="right" vertical="center"/>
      <protection/>
    </xf>
    <xf numFmtId="177" fontId="6" fillId="0" borderId="9" xfId="27" applyNumberFormat="1" applyFont="1" applyBorder="1" applyAlignment="1">
      <alignment horizontal="right" vertical="center"/>
      <protection/>
    </xf>
    <xf numFmtId="177" fontId="6" fillId="0" borderId="9" xfId="27" applyNumberFormat="1" applyFont="1" applyBorder="1" applyAlignment="1">
      <alignment horizontal="center" vertical="center"/>
      <protection/>
    </xf>
    <xf numFmtId="0" fontId="7" fillId="0" borderId="9" xfId="27" applyFont="1" applyBorder="1">
      <alignment vertical="center"/>
      <protection/>
    </xf>
    <xf numFmtId="176" fontId="7" fillId="0" borderId="9" xfId="27" applyNumberFormat="1" applyFont="1" applyBorder="1" applyAlignment="1">
      <alignment horizontal="right" vertical="center"/>
      <protection/>
    </xf>
    <xf numFmtId="177" fontId="7" fillId="0" borderId="9" xfId="27" applyNumberFormat="1" applyFont="1" applyBorder="1" applyAlignment="1">
      <alignment horizontal="right" vertical="center"/>
      <protection/>
    </xf>
    <xf numFmtId="0" fontId="7" fillId="0" borderId="9" xfId="27" applyFont="1" applyBorder="1" applyAlignment="1">
      <alignment horizontal="left" vertical="center" indent="2"/>
      <protection/>
    </xf>
    <xf numFmtId="176" fontId="6" fillId="0" borderId="9" xfId="27" applyNumberFormat="1" applyFont="1" applyFill="1" applyBorder="1" applyAlignment="1">
      <alignment horizontal="righ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08年县级收入任务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3232" xfId="64"/>
    <cellStyle name="常规_报人大预算表（支出）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2.625" style="0" customWidth="1"/>
    <col min="2" max="3" width="14.875" style="0" customWidth="1"/>
    <col min="4" max="5" width="12.75390625" style="0" customWidth="1"/>
    <col min="6" max="6" width="16.00390625" style="0" customWidth="1"/>
  </cols>
  <sheetData>
    <row r="1" s="17" customFormat="1" ht="18" customHeight="1">
      <c r="A1" s="67" t="s">
        <v>0</v>
      </c>
    </row>
    <row r="2" spans="1:5" s="17" customFormat="1" ht="36" customHeight="1">
      <c r="A2" s="19" t="s">
        <v>1</v>
      </c>
      <c r="B2" s="19"/>
      <c r="C2" s="19"/>
      <c r="D2" s="19"/>
      <c r="E2" s="19"/>
    </row>
    <row r="3" spans="1:6" s="17" customFormat="1" ht="18" customHeight="1">
      <c r="A3" s="68"/>
      <c r="B3" s="68"/>
      <c r="C3" s="68"/>
      <c r="D3" s="68"/>
      <c r="F3" s="69" t="s">
        <v>2</v>
      </c>
    </row>
    <row r="4" spans="1:6" s="65" customFormat="1" ht="28.5" customHeight="1">
      <c r="A4" s="70" t="s">
        <v>3</v>
      </c>
      <c r="B4" s="71" t="s">
        <v>4</v>
      </c>
      <c r="C4" s="71" t="s">
        <v>5</v>
      </c>
      <c r="D4" s="72" t="s">
        <v>6</v>
      </c>
      <c r="E4" s="73"/>
      <c r="F4" s="71" t="s">
        <v>7</v>
      </c>
    </row>
    <row r="5" spans="1:6" s="65" customFormat="1" ht="28.5" customHeight="1">
      <c r="A5" s="70"/>
      <c r="B5" s="71"/>
      <c r="C5" s="71"/>
      <c r="D5" s="74" t="s">
        <v>8</v>
      </c>
      <c r="E5" s="74" t="s">
        <v>9</v>
      </c>
      <c r="F5" s="71"/>
    </row>
    <row r="6" spans="1:6" s="66" customFormat="1" ht="30.75" customHeight="1">
      <c r="A6" s="75" t="s">
        <v>10</v>
      </c>
      <c r="B6" s="76">
        <f>SUM(B7:B8)</f>
        <v>29500</v>
      </c>
      <c r="C6" s="76">
        <f>SUM(C7:C8)</f>
        <v>29500</v>
      </c>
      <c r="D6" s="76">
        <f aca="true" t="shared" si="0" ref="D6:D11">C6-B6</f>
        <v>0</v>
      </c>
      <c r="E6" s="77">
        <f aca="true" t="shared" si="1" ref="E6:E11">(C6-B6)/B6</f>
        <v>0</v>
      </c>
      <c r="F6" s="78"/>
    </row>
    <row r="7" spans="1:6" s="66" customFormat="1" ht="30.75" customHeight="1">
      <c r="A7" s="79" t="s">
        <v>11</v>
      </c>
      <c r="B7" s="80">
        <v>24000</v>
      </c>
      <c r="C7" s="80">
        <v>23500</v>
      </c>
      <c r="D7" s="80">
        <f t="shared" si="0"/>
        <v>-500</v>
      </c>
      <c r="E7" s="81">
        <f t="shared" si="1"/>
        <v>-0.020833333333333332</v>
      </c>
      <c r="F7" s="78"/>
    </row>
    <row r="8" spans="1:6" s="66" customFormat="1" ht="30.75" customHeight="1">
      <c r="A8" s="79" t="s">
        <v>12</v>
      </c>
      <c r="B8" s="80">
        <f>SUM(B9:B13)</f>
        <v>5500</v>
      </c>
      <c r="C8" s="80">
        <f>SUM(C9:C13)</f>
        <v>6000</v>
      </c>
      <c r="D8" s="80">
        <f t="shared" si="0"/>
        <v>500</v>
      </c>
      <c r="E8" s="81">
        <f t="shared" si="1"/>
        <v>0.09090909090909091</v>
      </c>
      <c r="F8" s="78"/>
    </row>
    <row r="9" spans="1:6" s="66" customFormat="1" ht="30.75" customHeight="1">
      <c r="A9" s="82" t="s">
        <v>13</v>
      </c>
      <c r="B9" s="80">
        <v>2600</v>
      </c>
      <c r="C9" s="80">
        <v>2600</v>
      </c>
      <c r="D9" s="80">
        <f t="shared" si="0"/>
        <v>0</v>
      </c>
      <c r="E9" s="81">
        <f t="shared" si="1"/>
        <v>0</v>
      </c>
      <c r="F9" s="78"/>
    </row>
    <row r="10" spans="1:6" s="66" customFormat="1" ht="30.75" customHeight="1">
      <c r="A10" s="82" t="s">
        <v>14</v>
      </c>
      <c r="B10" s="80">
        <v>2700</v>
      </c>
      <c r="C10" s="80">
        <v>2623</v>
      </c>
      <c r="D10" s="80">
        <f t="shared" si="0"/>
        <v>-77</v>
      </c>
      <c r="E10" s="81">
        <f t="shared" si="1"/>
        <v>-0.02851851851851852</v>
      </c>
      <c r="F10" s="78"/>
    </row>
    <row r="11" spans="1:6" s="66" customFormat="1" ht="30.75" customHeight="1">
      <c r="A11" s="82" t="s">
        <v>15</v>
      </c>
      <c r="B11" s="80">
        <v>200</v>
      </c>
      <c r="C11" s="80">
        <v>339</v>
      </c>
      <c r="D11" s="80">
        <f t="shared" si="0"/>
        <v>139</v>
      </c>
      <c r="E11" s="81">
        <f t="shared" si="1"/>
        <v>0.695</v>
      </c>
      <c r="F11" s="78"/>
    </row>
    <row r="12" spans="1:6" s="66" customFormat="1" ht="30.75" customHeight="1">
      <c r="A12" s="82" t="s">
        <v>16</v>
      </c>
      <c r="B12" s="80"/>
      <c r="C12" s="80">
        <v>438</v>
      </c>
      <c r="D12" s="80"/>
      <c r="E12" s="81"/>
      <c r="F12" s="78"/>
    </row>
    <row r="13" spans="1:6" s="66" customFormat="1" ht="30.75" customHeight="1">
      <c r="A13" s="82" t="s">
        <v>17</v>
      </c>
      <c r="B13" s="80"/>
      <c r="C13" s="80"/>
      <c r="D13" s="80"/>
      <c r="E13" s="81"/>
      <c r="F13" s="78"/>
    </row>
    <row r="14" spans="1:6" s="66" customFormat="1" ht="30.75" customHeight="1">
      <c r="A14" s="75" t="s">
        <v>18</v>
      </c>
      <c r="B14" s="83">
        <v>44300</v>
      </c>
      <c r="C14" s="83">
        <v>37500</v>
      </c>
      <c r="D14" s="76">
        <f>C14-B14</f>
        <v>-6800</v>
      </c>
      <c r="E14" s="77">
        <f>(C14-B14)/B14</f>
        <v>-0.15349887133182843</v>
      </c>
      <c r="F14" s="78"/>
    </row>
    <row r="15" spans="1:6" s="66" customFormat="1" ht="30.75" customHeight="1">
      <c r="A15" s="75"/>
      <c r="B15" s="83"/>
      <c r="C15" s="76"/>
      <c r="D15" s="76"/>
      <c r="E15" s="77"/>
      <c r="F15" s="78"/>
    </row>
    <row r="16" spans="1:6" s="17" customFormat="1" ht="30.75" customHeight="1">
      <c r="A16" s="75" t="s">
        <v>19</v>
      </c>
      <c r="B16" s="83">
        <f>B6+B14</f>
        <v>73800</v>
      </c>
      <c r="C16" s="76">
        <f>C6+C14</f>
        <v>67000</v>
      </c>
      <c r="D16" s="76">
        <f>C16-B16</f>
        <v>-6800</v>
      </c>
      <c r="E16" s="77">
        <f>(C16-B16)/B16</f>
        <v>-0.0921409214092141</v>
      </c>
      <c r="F16" s="78"/>
    </row>
  </sheetData>
  <sheetProtection/>
  <mergeCells count="6">
    <mergeCell ref="A2:E2"/>
    <mergeCell ref="D4:E4"/>
    <mergeCell ref="A4:A5"/>
    <mergeCell ref="B4:B5"/>
    <mergeCell ref="C4:C5"/>
    <mergeCell ref="F4:F5"/>
  </mergeCells>
  <printOptions horizontalCentered="1" verticalCentered="1"/>
  <pageMargins left="0.6298611111111111" right="0.7513888888888889" top="0.5118055555555555" bottom="0.7479166666666667" header="0.2361111111111111" footer="0.4722222222222222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SheetLayoutView="100" workbookViewId="0" topLeftCell="A1">
      <selection activeCell="A24" sqref="A24:IV24"/>
    </sheetView>
  </sheetViews>
  <sheetFormatPr defaultColWidth="9.00390625" defaultRowHeight="14.25"/>
  <cols>
    <col min="1" max="1" width="31.50390625" style="0" customWidth="1"/>
    <col min="2" max="2" width="10.375" style="0" bestFit="1" customWidth="1"/>
    <col min="3" max="4" width="10.375" style="31" hidden="1" customWidth="1"/>
    <col min="5" max="5" width="9.25390625" style="32" bestFit="1" customWidth="1"/>
    <col min="6" max="6" width="8.375" style="31" customWidth="1"/>
    <col min="7" max="7" width="7.125" style="31" customWidth="1"/>
    <col min="8" max="9" width="9.25390625" style="31" bestFit="1" customWidth="1"/>
    <col min="10" max="10" width="8.75390625" style="31" customWidth="1"/>
    <col min="11" max="11" width="7.25390625" style="31" customWidth="1"/>
    <col min="12" max="12" width="9.125" style="31" customWidth="1"/>
    <col min="13" max="13" width="9.00390625" style="31" hidden="1" customWidth="1"/>
    <col min="14" max="14" width="9.25390625" style="32" bestFit="1" customWidth="1"/>
    <col min="15" max="15" width="11.875" style="0" customWidth="1"/>
    <col min="16" max="16" width="9.25390625" style="0" bestFit="1" customWidth="1"/>
    <col min="18" max="18" width="9.00390625" style="33" hidden="1" customWidth="1"/>
    <col min="19" max="19" width="11.00390625" style="33" hidden="1" customWidth="1"/>
  </cols>
  <sheetData>
    <row r="1" ht="14.25">
      <c r="A1" t="s">
        <v>20</v>
      </c>
    </row>
    <row r="2" spans="1:19" ht="33.75" customHeight="1">
      <c r="A2" s="34" t="s">
        <v>21</v>
      </c>
      <c r="B2" s="34"/>
      <c r="C2" s="35"/>
      <c r="D2" s="35"/>
      <c r="E2" s="34"/>
      <c r="F2" s="35"/>
      <c r="G2" s="35"/>
      <c r="H2" s="35"/>
      <c r="I2" s="35"/>
      <c r="J2" s="35"/>
      <c r="K2" s="35"/>
      <c r="L2" s="35"/>
      <c r="M2" s="35"/>
      <c r="N2" s="34"/>
      <c r="O2" s="34"/>
      <c r="P2" s="34"/>
      <c r="Q2" s="34"/>
      <c r="R2" s="52"/>
      <c r="S2" s="52"/>
    </row>
    <row r="3" spans="1:19" ht="15.75" customHeight="1">
      <c r="A3" s="36"/>
      <c r="B3" s="37"/>
      <c r="C3" s="37"/>
      <c r="D3" s="37"/>
      <c r="E3" s="36"/>
      <c r="F3" s="37"/>
      <c r="G3" s="17"/>
      <c r="H3" s="38"/>
      <c r="I3" s="37"/>
      <c r="J3" s="37"/>
      <c r="K3" s="37"/>
      <c r="L3" s="37"/>
      <c r="M3" s="37"/>
      <c r="N3" s="50"/>
      <c r="O3" s="37"/>
      <c r="P3" s="51" t="s">
        <v>22</v>
      </c>
      <c r="Q3" s="53"/>
      <c r="R3" s="54"/>
      <c r="S3" s="54"/>
    </row>
    <row r="4" spans="1:20" s="29" customFormat="1" ht="34.5" customHeight="1">
      <c r="A4" s="39" t="s">
        <v>23</v>
      </c>
      <c r="B4" s="39" t="s">
        <v>24</v>
      </c>
      <c r="C4" s="40" t="s">
        <v>25</v>
      </c>
      <c r="D4" s="40" t="s">
        <v>26</v>
      </c>
      <c r="E4" s="39" t="s">
        <v>27</v>
      </c>
      <c r="F4" s="39" t="s">
        <v>28</v>
      </c>
      <c r="G4" s="39"/>
      <c r="H4" s="39"/>
      <c r="I4" s="39"/>
      <c r="J4" s="39"/>
      <c r="K4" s="39"/>
      <c r="L4" s="39"/>
      <c r="M4" s="39"/>
      <c r="N4" s="39"/>
      <c r="O4" s="39" t="s">
        <v>29</v>
      </c>
      <c r="P4" s="39" t="s">
        <v>30</v>
      </c>
      <c r="Q4" s="39"/>
      <c r="R4" s="55"/>
      <c r="S4" s="55"/>
      <c r="T4" s="39" t="s">
        <v>7</v>
      </c>
    </row>
    <row r="5" spans="1:20" s="29" customFormat="1" ht="54" customHeight="1">
      <c r="A5" s="39"/>
      <c r="B5" s="39"/>
      <c r="C5" s="41"/>
      <c r="D5" s="41"/>
      <c r="E5" s="39"/>
      <c r="F5" s="39" t="s">
        <v>31</v>
      </c>
      <c r="G5" s="39" t="s">
        <v>32</v>
      </c>
      <c r="H5" s="39" t="s">
        <v>33</v>
      </c>
      <c r="I5" s="39" t="s">
        <v>34</v>
      </c>
      <c r="J5" s="39" t="s">
        <v>35</v>
      </c>
      <c r="K5" s="39" t="s">
        <v>36</v>
      </c>
      <c r="L5" s="39" t="s">
        <v>37</v>
      </c>
      <c r="M5" s="39"/>
      <c r="N5" s="39" t="s">
        <v>38</v>
      </c>
      <c r="O5" s="39"/>
      <c r="P5" s="39" t="s">
        <v>39</v>
      </c>
      <c r="Q5" s="39" t="s">
        <v>40</v>
      </c>
      <c r="R5" s="55" t="s">
        <v>41</v>
      </c>
      <c r="S5" s="56">
        <v>44835</v>
      </c>
      <c r="T5" s="39"/>
    </row>
    <row r="6" spans="1:20" s="30" customFormat="1" ht="22.5" customHeight="1">
      <c r="A6" s="42" t="s">
        <v>42</v>
      </c>
      <c r="B6" s="43">
        <v>25631</v>
      </c>
      <c r="C6" s="44">
        <v>787</v>
      </c>
      <c r="D6" s="44">
        <v>610</v>
      </c>
      <c r="E6" s="43">
        <v>-177</v>
      </c>
      <c r="F6" s="43">
        <v>2212</v>
      </c>
      <c r="G6" s="43">
        <v>310</v>
      </c>
      <c r="H6" s="43">
        <f>67+200</f>
        <v>267</v>
      </c>
      <c r="I6" s="43">
        <f>150+100</f>
        <v>250</v>
      </c>
      <c r="J6" s="43">
        <f>266+31</f>
        <v>297</v>
      </c>
      <c r="K6" s="43">
        <v>187</v>
      </c>
      <c r="L6" s="43"/>
      <c r="M6" s="43">
        <f aca="true" t="shared" si="0" ref="M6:M25">SUM(F6:L6)</f>
        <v>3523</v>
      </c>
      <c r="N6" s="43">
        <f aca="true" t="shared" si="1" ref="N6:N24">O6-(B6+E6)</f>
        <v>3523</v>
      </c>
      <c r="O6" s="43">
        <v>28977</v>
      </c>
      <c r="P6" s="43">
        <f>O6-B6</f>
        <v>3346</v>
      </c>
      <c r="Q6" s="57">
        <f>P6/B6</f>
        <v>0.13054504311185675</v>
      </c>
      <c r="R6" s="58">
        <v>26739</v>
      </c>
      <c r="S6" s="59">
        <v>24582</v>
      </c>
      <c r="T6" s="60"/>
    </row>
    <row r="7" spans="1:20" s="30" customFormat="1" ht="22.5" customHeight="1">
      <c r="A7" s="42" t="s">
        <v>43</v>
      </c>
      <c r="B7" s="43">
        <v>8135</v>
      </c>
      <c r="C7" s="44">
        <v>1035</v>
      </c>
      <c r="D7" s="44">
        <v>850</v>
      </c>
      <c r="E7" s="43">
        <v>-185</v>
      </c>
      <c r="F7" s="43">
        <v>402</v>
      </c>
      <c r="G7" s="43">
        <v>78</v>
      </c>
      <c r="H7" s="43"/>
      <c r="I7" s="43"/>
      <c r="J7" s="43">
        <v>436</v>
      </c>
      <c r="K7" s="43">
        <v>193</v>
      </c>
      <c r="L7" s="43"/>
      <c r="M7" s="43">
        <f t="shared" si="0"/>
        <v>1109</v>
      </c>
      <c r="N7" s="43">
        <f t="shared" si="1"/>
        <v>1109</v>
      </c>
      <c r="O7" s="43">
        <f>8646+365+48</f>
        <v>9059</v>
      </c>
      <c r="P7" s="43">
        <f aca="true" t="shared" si="2" ref="P7:P24">O7-B7</f>
        <v>924</v>
      </c>
      <c r="Q7" s="57">
        <f aca="true" t="shared" si="3" ref="Q7:Q25">P7/B7</f>
        <v>0.11358328211432084</v>
      </c>
      <c r="R7" s="58">
        <v>8204</v>
      </c>
      <c r="S7" s="59">
        <v>6969</v>
      </c>
      <c r="T7" s="60"/>
    </row>
    <row r="8" spans="1:20" s="30" customFormat="1" ht="22.5" customHeight="1">
      <c r="A8" s="42" t="s">
        <v>44</v>
      </c>
      <c r="B8" s="43">
        <v>62215</v>
      </c>
      <c r="C8" s="44">
        <v>17274</v>
      </c>
      <c r="D8" s="44">
        <v>14867</v>
      </c>
      <c r="E8" s="43">
        <v>-2407</v>
      </c>
      <c r="F8" s="43">
        <v>3192</v>
      </c>
      <c r="G8" s="43">
        <v>-59</v>
      </c>
      <c r="H8" s="43">
        <f>5117+1925</f>
        <v>7042</v>
      </c>
      <c r="I8" s="43">
        <v>304</v>
      </c>
      <c r="J8" s="43"/>
      <c r="K8" s="43"/>
      <c r="L8" s="43"/>
      <c r="M8" s="43">
        <f t="shared" si="0"/>
        <v>10479</v>
      </c>
      <c r="N8" s="43">
        <f t="shared" si="1"/>
        <v>10479</v>
      </c>
      <c r="O8" s="43">
        <v>70287</v>
      </c>
      <c r="P8" s="43">
        <f t="shared" si="2"/>
        <v>8072</v>
      </c>
      <c r="Q8" s="57">
        <f t="shared" si="3"/>
        <v>0.12974363095716468</v>
      </c>
      <c r="R8" s="58">
        <v>65809</v>
      </c>
      <c r="S8" s="59">
        <v>53124</v>
      </c>
      <c r="T8" s="60"/>
    </row>
    <row r="9" spans="1:20" s="30" customFormat="1" ht="22.5" customHeight="1">
      <c r="A9" s="42" t="s">
        <v>45</v>
      </c>
      <c r="B9" s="43">
        <v>3213</v>
      </c>
      <c r="C9" s="44">
        <v>733</v>
      </c>
      <c r="D9" s="44">
        <v>723</v>
      </c>
      <c r="E9" s="43">
        <v>-10</v>
      </c>
      <c r="F9" s="43">
        <v>5</v>
      </c>
      <c r="G9" s="43">
        <v>-12</v>
      </c>
      <c r="H9" s="43"/>
      <c r="I9" s="43"/>
      <c r="J9" s="43">
        <v>505</v>
      </c>
      <c r="K9" s="43">
        <v>20</v>
      </c>
      <c r="L9" s="43"/>
      <c r="M9" s="43">
        <f t="shared" si="0"/>
        <v>518</v>
      </c>
      <c r="N9" s="43">
        <f t="shared" si="1"/>
        <v>518</v>
      </c>
      <c r="O9" s="43">
        <v>3721</v>
      </c>
      <c r="P9" s="43">
        <f t="shared" si="2"/>
        <v>508</v>
      </c>
      <c r="Q9" s="57">
        <f t="shared" si="3"/>
        <v>0.15810768751945223</v>
      </c>
      <c r="R9" s="58">
        <v>3054</v>
      </c>
      <c r="S9" s="59">
        <v>1759</v>
      </c>
      <c r="T9" s="60"/>
    </row>
    <row r="10" spans="1:20" s="30" customFormat="1" ht="22.5" customHeight="1">
      <c r="A10" s="42" t="s">
        <v>46</v>
      </c>
      <c r="B10" s="43">
        <v>3508</v>
      </c>
      <c r="C10" s="44">
        <v>1570</v>
      </c>
      <c r="D10" s="44">
        <v>811</v>
      </c>
      <c r="E10" s="43">
        <v>-759</v>
      </c>
      <c r="F10" s="43">
        <v>110</v>
      </c>
      <c r="G10" s="43">
        <v>73</v>
      </c>
      <c r="H10" s="43">
        <v>1978</v>
      </c>
      <c r="I10" s="43"/>
      <c r="J10" s="43">
        <v>210</v>
      </c>
      <c r="K10" s="43"/>
      <c r="L10" s="43">
        <v>270</v>
      </c>
      <c r="M10" s="43">
        <f t="shared" si="0"/>
        <v>2641</v>
      </c>
      <c r="N10" s="43">
        <f t="shared" si="1"/>
        <v>2641</v>
      </c>
      <c r="O10" s="43">
        <v>5390</v>
      </c>
      <c r="P10" s="43">
        <f t="shared" si="2"/>
        <v>1882</v>
      </c>
      <c r="Q10" s="57">
        <f t="shared" si="3"/>
        <v>0.5364880273660205</v>
      </c>
      <c r="R10" s="58">
        <v>3964</v>
      </c>
      <c r="S10" s="61">
        <v>5093</v>
      </c>
      <c r="T10" s="60"/>
    </row>
    <row r="11" spans="1:20" s="30" customFormat="1" ht="22.5" customHeight="1">
      <c r="A11" s="42" t="s">
        <v>47</v>
      </c>
      <c r="B11" s="43">
        <v>51975</v>
      </c>
      <c r="C11" s="44">
        <v>25698</v>
      </c>
      <c r="D11" s="44">
        <v>29059</v>
      </c>
      <c r="E11" s="43">
        <v>3361</v>
      </c>
      <c r="F11" s="43">
        <v>550</v>
      </c>
      <c r="G11" s="43">
        <v>-14</v>
      </c>
      <c r="H11" s="43">
        <f>9022+2516</f>
        <v>11538</v>
      </c>
      <c r="I11" s="43">
        <v>42</v>
      </c>
      <c r="J11" s="43"/>
      <c r="K11" s="43">
        <v>10</v>
      </c>
      <c r="L11" s="43"/>
      <c r="M11" s="43">
        <f t="shared" si="0"/>
        <v>12126</v>
      </c>
      <c r="N11" s="43">
        <f t="shared" si="1"/>
        <v>12126</v>
      </c>
      <c r="O11" s="43">
        <v>67462</v>
      </c>
      <c r="P11" s="43">
        <f t="shared" si="2"/>
        <v>15487</v>
      </c>
      <c r="Q11" s="57">
        <f t="shared" si="3"/>
        <v>0.297970177970178</v>
      </c>
      <c r="R11" s="58">
        <v>59793</v>
      </c>
      <c r="S11" s="59">
        <v>58640</v>
      </c>
      <c r="T11" s="60"/>
    </row>
    <row r="12" spans="1:20" s="30" customFormat="1" ht="22.5" customHeight="1">
      <c r="A12" s="42" t="s">
        <v>48</v>
      </c>
      <c r="B12" s="43">
        <v>24582</v>
      </c>
      <c r="C12" s="44">
        <v>8368</v>
      </c>
      <c r="D12" s="44">
        <v>7396</v>
      </c>
      <c r="E12" s="43">
        <v>-972</v>
      </c>
      <c r="F12" s="43">
        <v>578</v>
      </c>
      <c r="G12" s="43">
        <v>-15</v>
      </c>
      <c r="H12" s="43">
        <f>4269-478</f>
        <v>3791</v>
      </c>
      <c r="I12" s="43"/>
      <c r="J12" s="43"/>
      <c r="K12" s="43">
        <v>2</v>
      </c>
      <c r="L12" s="43"/>
      <c r="M12" s="43">
        <f t="shared" si="0"/>
        <v>4356</v>
      </c>
      <c r="N12" s="43">
        <f t="shared" si="1"/>
        <v>4356</v>
      </c>
      <c r="O12" s="43">
        <v>27966</v>
      </c>
      <c r="P12" s="43">
        <f t="shared" si="2"/>
        <v>3384</v>
      </c>
      <c r="Q12" s="57">
        <f t="shared" si="3"/>
        <v>0.13766170368562364</v>
      </c>
      <c r="R12" s="58">
        <v>22746</v>
      </c>
      <c r="S12" s="59">
        <v>20003</v>
      </c>
      <c r="T12" s="60"/>
    </row>
    <row r="13" spans="1:20" s="30" customFormat="1" ht="22.5" customHeight="1">
      <c r="A13" s="42" t="s">
        <v>49</v>
      </c>
      <c r="B13" s="43">
        <v>9348</v>
      </c>
      <c r="C13" s="44">
        <v>2429</v>
      </c>
      <c r="D13" s="44">
        <v>2604</v>
      </c>
      <c r="E13" s="43">
        <v>175</v>
      </c>
      <c r="F13" s="43"/>
      <c r="G13" s="43"/>
      <c r="H13" s="43"/>
      <c r="I13" s="43">
        <v>-1700</v>
      </c>
      <c r="J13" s="43">
        <v>-510</v>
      </c>
      <c r="K13" s="43">
        <v>-502</v>
      </c>
      <c r="L13" s="43"/>
      <c r="M13" s="43">
        <f t="shared" si="0"/>
        <v>-2712</v>
      </c>
      <c r="N13" s="43">
        <f t="shared" si="1"/>
        <v>-2712</v>
      </c>
      <c r="O13" s="43">
        <f>5737+74+1000</f>
        <v>6811</v>
      </c>
      <c r="P13" s="43">
        <f t="shared" si="2"/>
        <v>-2537</v>
      </c>
      <c r="Q13" s="57">
        <f t="shared" si="3"/>
        <v>-0.2713949507916132</v>
      </c>
      <c r="R13" s="58">
        <v>4879</v>
      </c>
      <c r="S13" s="59">
        <v>4594</v>
      </c>
      <c r="T13" s="60"/>
    </row>
    <row r="14" spans="1:20" s="30" customFormat="1" ht="22.5" customHeight="1">
      <c r="A14" s="42" t="s">
        <v>50</v>
      </c>
      <c r="B14" s="43">
        <v>16882</v>
      </c>
      <c r="C14" s="44">
        <v>950</v>
      </c>
      <c r="D14" s="44">
        <v>100</v>
      </c>
      <c r="E14" s="43">
        <v>-850</v>
      </c>
      <c r="F14" s="43">
        <f>-6+60</f>
        <v>54</v>
      </c>
      <c r="G14" s="43">
        <v>-12</v>
      </c>
      <c r="H14" s="43"/>
      <c r="I14" s="43">
        <v>-5959</v>
      </c>
      <c r="J14" s="43"/>
      <c r="K14" s="43"/>
      <c r="L14" s="43"/>
      <c r="M14" s="43">
        <f t="shared" si="0"/>
        <v>-5917</v>
      </c>
      <c r="N14" s="43">
        <f t="shared" si="1"/>
        <v>-5917</v>
      </c>
      <c r="O14" s="43">
        <f>8115+2000</f>
        <v>10115</v>
      </c>
      <c r="P14" s="43">
        <f t="shared" si="2"/>
        <v>-6767</v>
      </c>
      <c r="Q14" s="57">
        <f t="shared" si="3"/>
        <v>-0.40084113256723136</v>
      </c>
      <c r="R14" s="58">
        <v>21322</v>
      </c>
      <c r="S14" s="61">
        <v>13977</v>
      </c>
      <c r="T14" s="60"/>
    </row>
    <row r="15" spans="1:20" s="30" customFormat="1" ht="22.5" customHeight="1">
      <c r="A15" s="42" t="s">
        <v>51</v>
      </c>
      <c r="B15" s="43">
        <v>55006</v>
      </c>
      <c r="C15" s="44">
        <v>32665</v>
      </c>
      <c r="D15" s="44">
        <v>40487</v>
      </c>
      <c r="E15" s="43">
        <v>7822</v>
      </c>
      <c r="F15" s="43">
        <v>86</v>
      </c>
      <c r="G15" s="43">
        <v>-50</v>
      </c>
      <c r="H15" s="43">
        <v>1056</v>
      </c>
      <c r="I15" s="43">
        <v>2138</v>
      </c>
      <c r="J15" s="43"/>
      <c r="K15" s="43"/>
      <c r="L15" s="43"/>
      <c r="M15" s="43">
        <f t="shared" si="0"/>
        <v>3230</v>
      </c>
      <c r="N15" s="43">
        <f t="shared" si="1"/>
        <v>3230</v>
      </c>
      <c r="O15" s="43">
        <v>66058</v>
      </c>
      <c r="P15" s="43">
        <f t="shared" si="2"/>
        <v>11052</v>
      </c>
      <c r="Q15" s="57">
        <f t="shared" si="3"/>
        <v>0.20092353561429663</v>
      </c>
      <c r="R15" s="58">
        <v>60840</v>
      </c>
      <c r="S15" s="59">
        <v>61098</v>
      </c>
      <c r="T15" s="60"/>
    </row>
    <row r="16" spans="1:20" s="30" customFormat="1" ht="22.5" customHeight="1">
      <c r="A16" s="42" t="s">
        <v>52</v>
      </c>
      <c r="B16" s="43">
        <v>5695</v>
      </c>
      <c r="C16" s="44">
        <v>4161</v>
      </c>
      <c r="D16" s="44">
        <v>16682</v>
      </c>
      <c r="E16" s="43">
        <v>12521</v>
      </c>
      <c r="F16" s="43">
        <v>50</v>
      </c>
      <c r="G16" s="43">
        <v>-18</v>
      </c>
      <c r="H16" s="43"/>
      <c r="I16" s="43">
        <v>560</v>
      </c>
      <c r="J16" s="43"/>
      <c r="K16" s="43"/>
      <c r="L16" s="43"/>
      <c r="M16" s="43">
        <f t="shared" si="0"/>
        <v>592</v>
      </c>
      <c r="N16" s="43">
        <f t="shared" si="1"/>
        <v>592</v>
      </c>
      <c r="O16" s="43">
        <f>18763+45</f>
        <v>18808</v>
      </c>
      <c r="P16" s="43">
        <f t="shared" si="2"/>
        <v>13113</v>
      </c>
      <c r="Q16" s="57">
        <f t="shared" si="3"/>
        <v>2.3025460930640915</v>
      </c>
      <c r="R16" s="58">
        <v>10436</v>
      </c>
      <c r="S16" s="59">
        <v>17860</v>
      </c>
      <c r="T16" s="60"/>
    </row>
    <row r="17" spans="1:20" s="30" customFormat="1" ht="22.5" customHeight="1">
      <c r="A17" s="42" t="s">
        <v>53</v>
      </c>
      <c r="B17" s="43">
        <v>873</v>
      </c>
      <c r="C17" s="44">
        <v>800</v>
      </c>
      <c r="D17" s="44">
        <v>2148</v>
      </c>
      <c r="E17" s="43">
        <v>1348</v>
      </c>
      <c r="F17" s="43"/>
      <c r="G17" s="43"/>
      <c r="H17" s="43"/>
      <c r="I17" s="43">
        <v>-464</v>
      </c>
      <c r="J17" s="43"/>
      <c r="K17" s="43"/>
      <c r="L17" s="43"/>
      <c r="M17" s="43">
        <f t="shared" si="0"/>
        <v>-464</v>
      </c>
      <c r="N17" s="43">
        <f t="shared" si="1"/>
        <v>-464</v>
      </c>
      <c r="O17" s="43">
        <v>1757</v>
      </c>
      <c r="P17" s="43">
        <f t="shared" si="2"/>
        <v>884</v>
      </c>
      <c r="Q17" s="57">
        <f t="shared" si="3"/>
        <v>1.0126002290950744</v>
      </c>
      <c r="R17" s="58">
        <v>997</v>
      </c>
      <c r="S17" s="59">
        <v>1198</v>
      </c>
      <c r="T17" s="60"/>
    </row>
    <row r="18" spans="1:20" s="30" customFormat="1" ht="22.5" customHeight="1">
      <c r="A18" s="42" t="s">
        <v>54</v>
      </c>
      <c r="B18" s="43">
        <v>352</v>
      </c>
      <c r="C18" s="44">
        <v>110</v>
      </c>
      <c r="D18" s="44">
        <v>151</v>
      </c>
      <c r="E18" s="43">
        <v>41</v>
      </c>
      <c r="F18" s="43">
        <v>11</v>
      </c>
      <c r="G18" s="43">
        <v>-2</v>
      </c>
      <c r="H18" s="43"/>
      <c r="I18" s="43"/>
      <c r="J18" s="43">
        <v>-28</v>
      </c>
      <c r="K18" s="43"/>
      <c r="L18" s="43"/>
      <c r="M18" s="43">
        <f t="shared" si="0"/>
        <v>-19</v>
      </c>
      <c r="N18" s="43">
        <f t="shared" si="1"/>
        <v>-19</v>
      </c>
      <c r="O18" s="43">
        <f>363+11</f>
        <v>374</v>
      </c>
      <c r="P18" s="43">
        <f t="shared" si="2"/>
        <v>22</v>
      </c>
      <c r="Q18" s="57">
        <f t="shared" si="3"/>
        <v>0.0625</v>
      </c>
      <c r="R18" s="58">
        <v>359</v>
      </c>
      <c r="S18" s="59">
        <v>341</v>
      </c>
      <c r="T18" s="60"/>
    </row>
    <row r="19" spans="1:20" s="30" customFormat="1" ht="22.5" customHeight="1">
      <c r="A19" s="42" t="s">
        <v>55</v>
      </c>
      <c r="B19" s="43">
        <v>2312</v>
      </c>
      <c r="C19" s="44">
        <v>600</v>
      </c>
      <c r="D19" s="44"/>
      <c r="E19" s="43">
        <v>-600</v>
      </c>
      <c r="F19" s="43"/>
      <c r="G19" s="43">
        <v>24</v>
      </c>
      <c r="H19" s="43"/>
      <c r="I19" s="43">
        <v>77</v>
      </c>
      <c r="J19" s="43">
        <v>1033</v>
      </c>
      <c r="K19" s="43"/>
      <c r="L19" s="43"/>
      <c r="M19" s="43">
        <f t="shared" si="0"/>
        <v>1134</v>
      </c>
      <c r="N19" s="43">
        <f t="shared" si="1"/>
        <v>1134</v>
      </c>
      <c r="O19" s="43">
        <f>2769+77</f>
        <v>2846</v>
      </c>
      <c r="P19" s="43">
        <f t="shared" si="2"/>
        <v>534</v>
      </c>
      <c r="Q19" s="57">
        <f t="shared" si="3"/>
        <v>0.2309688581314879</v>
      </c>
      <c r="R19" s="58">
        <v>2157</v>
      </c>
      <c r="S19" s="61">
        <v>3181</v>
      </c>
      <c r="T19" s="60"/>
    </row>
    <row r="20" spans="1:20" s="30" customFormat="1" ht="22.5" customHeight="1">
      <c r="A20" s="42" t="s">
        <v>56</v>
      </c>
      <c r="B20" s="43">
        <v>8084</v>
      </c>
      <c r="C20" s="44">
        <v>613</v>
      </c>
      <c r="D20" s="44">
        <v>5830</v>
      </c>
      <c r="E20" s="43">
        <v>5217</v>
      </c>
      <c r="F20" s="43"/>
      <c r="G20" s="43"/>
      <c r="H20" s="43">
        <v>-2045</v>
      </c>
      <c r="I20" s="43"/>
      <c r="J20" s="43"/>
      <c r="K20" s="43"/>
      <c r="L20" s="43"/>
      <c r="M20" s="43">
        <f t="shared" si="0"/>
        <v>-2045</v>
      </c>
      <c r="N20" s="43">
        <f t="shared" si="1"/>
        <v>-2045</v>
      </c>
      <c r="O20" s="43">
        <v>11256</v>
      </c>
      <c r="P20" s="43">
        <f t="shared" si="2"/>
        <v>3172</v>
      </c>
      <c r="Q20" s="57">
        <f t="shared" si="3"/>
        <v>0.39238000989609106</v>
      </c>
      <c r="R20" s="58">
        <v>3792</v>
      </c>
      <c r="S20" s="61">
        <v>8163</v>
      </c>
      <c r="T20" s="60"/>
    </row>
    <row r="21" spans="1:20" s="30" customFormat="1" ht="22.5" customHeight="1">
      <c r="A21" s="42" t="s">
        <v>57</v>
      </c>
      <c r="B21" s="43">
        <v>520</v>
      </c>
      <c r="C21" s="44">
        <v>520</v>
      </c>
      <c r="D21" s="44"/>
      <c r="E21" s="43">
        <v>-520</v>
      </c>
      <c r="F21" s="43"/>
      <c r="G21" s="43"/>
      <c r="H21" s="43"/>
      <c r="I21" s="43"/>
      <c r="J21" s="43">
        <v>142</v>
      </c>
      <c r="K21" s="43"/>
      <c r="L21" s="43">
        <v>280</v>
      </c>
      <c r="M21" s="43">
        <f t="shared" si="0"/>
        <v>422</v>
      </c>
      <c r="N21" s="43">
        <f t="shared" si="1"/>
        <v>422</v>
      </c>
      <c r="O21" s="43">
        <v>422</v>
      </c>
      <c r="P21" s="43">
        <f t="shared" si="2"/>
        <v>-98</v>
      </c>
      <c r="Q21" s="57">
        <f t="shared" si="3"/>
        <v>-0.18846153846153846</v>
      </c>
      <c r="R21" s="58">
        <v>517</v>
      </c>
      <c r="S21" s="61">
        <v>439</v>
      </c>
      <c r="T21" s="60"/>
    </row>
    <row r="22" spans="1:20" s="30" customFormat="1" ht="22.5" customHeight="1">
      <c r="A22" s="42" t="s">
        <v>58</v>
      </c>
      <c r="B22" s="43">
        <v>3890</v>
      </c>
      <c r="C22" s="44">
        <v>1920</v>
      </c>
      <c r="D22" s="44">
        <v>303</v>
      </c>
      <c r="E22" s="43">
        <v>-1617</v>
      </c>
      <c r="F22" s="43">
        <v>33</v>
      </c>
      <c r="G22" s="43">
        <v>137</v>
      </c>
      <c r="H22" s="43">
        <v>642</v>
      </c>
      <c r="I22" s="43"/>
      <c r="J22" s="43"/>
      <c r="K22" s="43">
        <v>425</v>
      </c>
      <c r="L22" s="43"/>
      <c r="M22" s="43">
        <f t="shared" si="0"/>
        <v>1237</v>
      </c>
      <c r="N22" s="43">
        <f t="shared" si="1"/>
        <v>1237</v>
      </c>
      <c r="O22" s="43">
        <f>3499+11</f>
        <v>3510</v>
      </c>
      <c r="P22" s="43">
        <f t="shared" si="2"/>
        <v>-380</v>
      </c>
      <c r="Q22" s="57">
        <f t="shared" si="3"/>
        <v>-0.09768637532133675</v>
      </c>
      <c r="R22" s="62">
        <v>2643</v>
      </c>
      <c r="S22" s="62">
        <v>3498</v>
      </c>
      <c r="T22" s="60"/>
    </row>
    <row r="23" spans="1:20" s="30" customFormat="1" ht="22.5" customHeight="1">
      <c r="A23" s="42" t="s">
        <v>59</v>
      </c>
      <c r="B23" s="43">
        <v>1000</v>
      </c>
      <c r="C23" s="45"/>
      <c r="D23" s="45"/>
      <c r="E23" s="45"/>
      <c r="F23" s="43"/>
      <c r="G23" s="43"/>
      <c r="H23" s="43">
        <v>-1000</v>
      </c>
      <c r="I23" s="43"/>
      <c r="J23" s="43"/>
      <c r="K23" s="43"/>
      <c r="L23" s="43"/>
      <c r="M23" s="43">
        <f t="shared" si="0"/>
        <v>-1000</v>
      </c>
      <c r="N23" s="43">
        <f t="shared" si="1"/>
        <v>-1000</v>
      </c>
      <c r="O23" s="43">
        <v>0</v>
      </c>
      <c r="P23" s="43">
        <f t="shared" si="2"/>
        <v>-1000</v>
      </c>
      <c r="Q23" s="57">
        <f t="shared" si="3"/>
        <v>-1</v>
      </c>
      <c r="R23" s="62"/>
      <c r="S23" s="62"/>
      <c r="T23" s="60"/>
    </row>
    <row r="24" spans="1:20" s="30" customFormat="1" ht="22.5" customHeight="1">
      <c r="A24" s="42" t="s">
        <v>60</v>
      </c>
      <c r="B24" s="43">
        <v>6680</v>
      </c>
      <c r="C24" s="45"/>
      <c r="D24" s="45"/>
      <c r="E24" s="46"/>
      <c r="F24" s="47"/>
      <c r="G24" s="47"/>
      <c r="H24" s="47"/>
      <c r="I24" s="43"/>
      <c r="J24" s="43"/>
      <c r="K24" s="43"/>
      <c r="L24" s="43">
        <v>-1650</v>
      </c>
      <c r="M24" s="43">
        <f t="shared" si="0"/>
        <v>-1650</v>
      </c>
      <c r="N24" s="43">
        <f t="shared" si="1"/>
        <v>-1650</v>
      </c>
      <c r="O24" s="43">
        <v>5030</v>
      </c>
      <c r="P24" s="43">
        <f t="shared" si="2"/>
        <v>-1650</v>
      </c>
      <c r="Q24" s="57">
        <f t="shared" si="3"/>
        <v>-0.2470059880239521</v>
      </c>
      <c r="R24" s="62">
        <v>4177</v>
      </c>
      <c r="S24" s="62">
        <v>4486</v>
      </c>
      <c r="T24" s="60"/>
    </row>
    <row r="25" spans="1:20" s="29" customFormat="1" ht="22.5" customHeight="1">
      <c r="A25" s="48" t="s">
        <v>61</v>
      </c>
      <c r="B25" s="49">
        <f>SUM(B6:B24)</f>
        <v>289901</v>
      </c>
      <c r="C25" s="49">
        <f>SUM(C6:C24)</f>
        <v>100233</v>
      </c>
      <c r="D25" s="49">
        <f>SUM(D6:D24)</f>
        <v>122621</v>
      </c>
      <c r="E25" s="49">
        <f>SUM(E6:E24)</f>
        <v>22388</v>
      </c>
      <c r="F25" s="49">
        <f>SUM(F6:F24)</f>
        <v>7283</v>
      </c>
      <c r="G25" s="49">
        <f aca="true" t="shared" si="4" ref="G25:L25">SUM(G6:G24)</f>
        <v>440</v>
      </c>
      <c r="H25" s="49">
        <f t="shared" si="4"/>
        <v>23269</v>
      </c>
      <c r="I25" s="49">
        <f t="shared" si="4"/>
        <v>-4752</v>
      </c>
      <c r="J25" s="49">
        <f t="shared" si="4"/>
        <v>2085</v>
      </c>
      <c r="K25" s="49">
        <f t="shared" si="4"/>
        <v>335</v>
      </c>
      <c r="L25" s="49">
        <f t="shared" si="4"/>
        <v>-1100</v>
      </c>
      <c r="M25" s="49">
        <f>SUM(M6:M26)</f>
        <v>11057300</v>
      </c>
      <c r="N25" s="49">
        <f>SUM(N6:N24)</f>
        <v>27560</v>
      </c>
      <c r="O25" s="49">
        <f>SUM(O6:O24)</f>
        <v>339849</v>
      </c>
      <c r="P25" s="49">
        <f>SUM(P6:P24)</f>
        <v>49948</v>
      </c>
      <c r="Q25" s="63">
        <f t="shared" si="3"/>
        <v>0.17229330012659494</v>
      </c>
      <c r="R25" s="62"/>
      <c r="S25" s="62"/>
      <c r="T25" s="64"/>
    </row>
    <row r="26" spans="1:20" s="30" customFormat="1" ht="22.5" customHeight="1">
      <c r="A26" s="42" t="s">
        <v>62</v>
      </c>
      <c r="B26" s="43"/>
      <c r="C26" s="45"/>
      <c r="D26" s="45"/>
      <c r="E26" s="46"/>
      <c r="F26" s="47"/>
      <c r="G26" s="47"/>
      <c r="H26" s="47"/>
      <c r="I26" s="43"/>
      <c r="J26" s="43"/>
      <c r="K26" s="43"/>
      <c r="L26" s="43">
        <v>2299</v>
      </c>
      <c r="M26" s="43"/>
      <c r="N26" s="43">
        <v>2299</v>
      </c>
      <c r="O26" s="43">
        <v>2299</v>
      </c>
      <c r="P26" s="43">
        <f>O26-B26</f>
        <v>2299</v>
      </c>
      <c r="Q26" s="57"/>
      <c r="R26" s="62"/>
      <c r="S26" s="62"/>
      <c r="T26" s="60"/>
    </row>
    <row r="27" spans="1:20" s="29" customFormat="1" ht="22.5" customHeight="1">
      <c r="A27" s="48" t="s">
        <v>63</v>
      </c>
      <c r="B27" s="49">
        <f>B25+B26</f>
        <v>289901</v>
      </c>
      <c r="C27" s="49">
        <f aca="true" t="shared" si="5" ref="C27:Q27">C25+C26</f>
        <v>100233</v>
      </c>
      <c r="D27" s="49">
        <f t="shared" si="5"/>
        <v>122621</v>
      </c>
      <c r="E27" s="49">
        <f t="shared" si="5"/>
        <v>22388</v>
      </c>
      <c r="F27" s="49">
        <f t="shared" si="5"/>
        <v>7283</v>
      </c>
      <c r="G27" s="49">
        <f t="shared" si="5"/>
        <v>440</v>
      </c>
      <c r="H27" s="49">
        <f t="shared" si="5"/>
        <v>23269</v>
      </c>
      <c r="I27" s="49">
        <f t="shared" si="5"/>
        <v>-4752</v>
      </c>
      <c r="J27" s="49">
        <f t="shared" si="5"/>
        <v>2085</v>
      </c>
      <c r="K27" s="49">
        <f t="shared" si="5"/>
        <v>335</v>
      </c>
      <c r="L27" s="49">
        <f t="shared" si="5"/>
        <v>1199</v>
      </c>
      <c r="M27" s="49">
        <f t="shared" si="5"/>
        <v>11057300</v>
      </c>
      <c r="N27" s="49">
        <f t="shared" si="5"/>
        <v>29859</v>
      </c>
      <c r="O27" s="49">
        <f t="shared" si="5"/>
        <v>342148</v>
      </c>
      <c r="P27" s="49">
        <f t="shared" si="5"/>
        <v>52247</v>
      </c>
      <c r="Q27" s="63">
        <f>P27/B27</f>
        <v>0.1802235935715986</v>
      </c>
      <c r="R27" s="62"/>
      <c r="S27" s="62"/>
      <c r="T27" s="64"/>
    </row>
  </sheetData>
  <sheetProtection/>
  <mergeCells count="10">
    <mergeCell ref="A2:Q2"/>
    <mergeCell ref="F4:N4"/>
    <mergeCell ref="P4:Q4"/>
    <mergeCell ref="A4:A5"/>
    <mergeCell ref="B4:B5"/>
    <mergeCell ref="C4:C5"/>
    <mergeCell ref="D4:D5"/>
    <mergeCell ref="E4:E5"/>
    <mergeCell ref="O4:O5"/>
    <mergeCell ref="T4:T5"/>
  </mergeCells>
  <printOptions horizontalCentered="1" verticalCentered="1"/>
  <pageMargins left="0.5902777777777778" right="0.7083333333333334" top="0.5902777777777778" bottom="0.5118055555555555" header="0.5118055555555555" footer="0.275"/>
  <pageSetup fitToHeight="1" fitToWidth="1" horizontalDpi="600" verticalDpi="600" orientation="landscape" paperSize="9" scale="75"/>
  <headerFooter scaleWithDoc="0" alignWithMargins="0">
    <oddFooter>&amp;C第 2 页</oddFooter>
  </headerFooter>
  <ignoredErrors>
    <ignoredError sqref="M9:M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33.375" style="17" customWidth="1"/>
    <col min="2" max="3" width="10.875" style="18" customWidth="1"/>
    <col min="4" max="4" width="58.375" style="17" customWidth="1"/>
    <col min="5" max="6" width="11.00390625" style="18" customWidth="1"/>
  </cols>
  <sheetData>
    <row r="1" ht="14.25">
      <c r="A1" s="17" t="s">
        <v>64</v>
      </c>
    </row>
    <row r="2" spans="1:6" ht="25.5">
      <c r="A2" s="19" t="s">
        <v>65</v>
      </c>
      <c r="B2" s="19"/>
      <c r="C2" s="19"/>
      <c r="D2" s="19"/>
      <c r="E2" s="19"/>
      <c r="F2" s="19"/>
    </row>
    <row r="3" spans="1:6" ht="14.25">
      <c r="A3" s="20"/>
      <c r="B3" s="21"/>
      <c r="C3" s="21"/>
      <c r="D3" s="20"/>
      <c r="E3" s="22" t="s">
        <v>66</v>
      </c>
      <c r="F3" s="22"/>
    </row>
    <row r="4" spans="1:6" s="1" customFormat="1" ht="37.5">
      <c r="A4" s="9" t="s">
        <v>3</v>
      </c>
      <c r="B4" s="9" t="s">
        <v>67</v>
      </c>
      <c r="C4" s="9" t="s">
        <v>68</v>
      </c>
      <c r="D4" s="9" t="s">
        <v>3</v>
      </c>
      <c r="E4" s="9" t="s">
        <v>67</v>
      </c>
      <c r="F4" s="9" t="s">
        <v>68</v>
      </c>
    </row>
    <row r="5" spans="1:6" s="1" customFormat="1" ht="21" customHeight="1">
      <c r="A5" s="23" t="s">
        <v>69</v>
      </c>
      <c r="B5" s="12">
        <v>3000</v>
      </c>
      <c r="C5" s="12"/>
      <c r="D5" s="24" t="s">
        <v>70</v>
      </c>
      <c r="E5" s="12">
        <f>E6</f>
        <v>1800</v>
      </c>
      <c r="F5" s="12">
        <f>F6</f>
        <v>2706</v>
      </c>
    </row>
    <row r="6" spans="1:6" s="1" customFormat="1" ht="21" customHeight="1">
      <c r="A6" s="23" t="s">
        <v>71</v>
      </c>
      <c r="B6" s="12">
        <v>500</v>
      </c>
      <c r="C6" s="12"/>
      <c r="D6" s="24" t="s">
        <v>72</v>
      </c>
      <c r="E6" s="12">
        <v>1800</v>
      </c>
      <c r="F6" s="12">
        <v>2706</v>
      </c>
    </row>
    <row r="7" spans="1:6" s="1" customFormat="1" ht="21" customHeight="1">
      <c r="A7" s="23" t="s">
        <v>73</v>
      </c>
      <c r="B7" s="12">
        <v>21860</v>
      </c>
      <c r="C7" s="12">
        <v>20580</v>
      </c>
      <c r="D7" s="24" t="s">
        <v>74</v>
      </c>
      <c r="E7" s="12">
        <f>SUM(E8:E11)</f>
        <v>17822</v>
      </c>
      <c r="F7" s="12">
        <f>SUM(F8:F9)</f>
        <v>18759</v>
      </c>
    </row>
    <row r="8" spans="1:6" s="1" customFormat="1" ht="21" customHeight="1">
      <c r="A8" s="23" t="s">
        <v>75</v>
      </c>
      <c r="B8" s="12">
        <v>2300</v>
      </c>
      <c r="C8" s="12">
        <v>1050</v>
      </c>
      <c r="D8" s="24" t="s">
        <v>76</v>
      </c>
      <c r="E8" s="12">
        <v>12564</v>
      </c>
      <c r="F8" s="12">
        <f>22108+1317-4486-180</f>
        <v>18759</v>
      </c>
    </row>
    <row r="9" spans="1:6" s="1" customFormat="1" ht="21" customHeight="1">
      <c r="A9" s="23" t="s">
        <v>77</v>
      </c>
      <c r="B9" s="12">
        <v>450</v>
      </c>
      <c r="C9" s="12">
        <v>370</v>
      </c>
      <c r="D9" s="24" t="s">
        <v>78</v>
      </c>
      <c r="E9" s="12">
        <v>2858</v>
      </c>
      <c r="F9" s="12"/>
    </row>
    <row r="10" spans="1:6" s="1" customFormat="1" ht="21" customHeight="1">
      <c r="A10" s="23" t="s">
        <v>79</v>
      </c>
      <c r="B10" s="12"/>
      <c r="C10" s="12"/>
      <c r="D10" s="24" t="s">
        <v>80</v>
      </c>
      <c r="E10" s="12">
        <v>2300</v>
      </c>
      <c r="F10" s="12"/>
    </row>
    <row r="11" spans="1:6" s="1" customFormat="1" ht="21" customHeight="1">
      <c r="A11" s="23"/>
      <c r="B11" s="12"/>
      <c r="C11" s="12"/>
      <c r="D11" s="24" t="s">
        <v>81</v>
      </c>
      <c r="E11" s="12">
        <v>100</v>
      </c>
      <c r="F11" s="12"/>
    </row>
    <row r="12" spans="1:6" s="1" customFormat="1" ht="21" customHeight="1">
      <c r="A12" s="25"/>
      <c r="B12" s="26"/>
      <c r="C12" s="12"/>
      <c r="D12" s="24" t="s">
        <v>82</v>
      </c>
      <c r="E12" s="12">
        <f>E13</f>
        <v>120</v>
      </c>
      <c r="F12" s="12">
        <f>F13</f>
        <v>121</v>
      </c>
    </row>
    <row r="13" spans="1:6" s="1" customFormat="1" ht="21" customHeight="1">
      <c r="A13" s="23"/>
      <c r="B13" s="12"/>
      <c r="C13" s="12"/>
      <c r="D13" s="24" t="s">
        <v>83</v>
      </c>
      <c r="E13" s="12">
        <v>120</v>
      </c>
      <c r="F13" s="12">
        <v>121</v>
      </c>
    </row>
    <row r="14" spans="1:6" s="1" customFormat="1" ht="21" customHeight="1">
      <c r="A14" s="23"/>
      <c r="B14" s="12"/>
      <c r="C14" s="12"/>
      <c r="D14" s="24" t="s">
        <v>84</v>
      </c>
      <c r="E14" s="12">
        <f>SUM(E15:E17)</f>
        <v>19280</v>
      </c>
      <c r="F14" s="12">
        <f>SUM(F15:F17)</f>
        <v>36362</v>
      </c>
    </row>
    <row r="15" spans="1:6" s="1" customFormat="1" ht="21" customHeight="1">
      <c r="A15" s="23"/>
      <c r="B15" s="12"/>
      <c r="C15" s="12"/>
      <c r="D15" s="24" t="s">
        <v>85</v>
      </c>
      <c r="E15" s="12">
        <v>18200</v>
      </c>
      <c r="F15" s="12">
        <v>35500</v>
      </c>
    </row>
    <row r="16" spans="1:6" s="1" customFormat="1" ht="21" customHeight="1">
      <c r="A16" s="23"/>
      <c r="B16" s="12"/>
      <c r="C16" s="12"/>
      <c r="D16" s="24" t="s">
        <v>86</v>
      </c>
      <c r="E16" s="12">
        <v>15</v>
      </c>
      <c r="F16" s="12">
        <v>7</v>
      </c>
    </row>
    <row r="17" spans="1:6" s="1" customFormat="1" ht="21" customHeight="1">
      <c r="A17" s="23"/>
      <c r="B17" s="12"/>
      <c r="C17" s="12"/>
      <c r="D17" s="24" t="s">
        <v>87</v>
      </c>
      <c r="E17" s="12">
        <v>1065</v>
      </c>
      <c r="F17" s="12">
        <v>855</v>
      </c>
    </row>
    <row r="18" spans="1:6" s="1" customFormat="1" ht="21" customHeight="1">
      <c r="A18" s="23"/>
      <c r="B18" s="12"/>
      <c r="C18" s="12"/>
      <c r="D18" s="24" t="s">
        <v>88</v>
      </c>
      <c r="E18" s="12">
        <v>482</v>
      </c>
      <c r="F18" s="12">
        <v>2450</v>
      </c>
    </row>
    <row r="19" spans="1:6" s="1" customFormat="1" ht="21" customHeight="1">
      <c r="A19" s="23"/>
      <c r="B19" s="12"/>
      <c r="C19" s="12"/>
      <c r="D19" s="24"/>
      <c r="E19" s="12"/>
      <c r="F19" s="12"/>
    </row>
    <row r="20" spans="1:6" s="2" customFormat="1" ht="21" customHeight="1">
      <c r="A20" s="27" t="s">
        <v>89</v>
      </c>
      <c r="B20" s="15">
        <f>SUM(B5:B18)</f>
        <v>28110</v>
      </c>
      <c r="C20" s="15">
        <f>SUM(C5:C18)</f>
        <v>22000</v>
      </c>
      <c r="D20" s="28" t="s">
        <v>90</v>
      </c>
      <c r="E20" s="15">
        <f>E5+E7+E14+E18+E12</f>
        <v>39504</v>
      </c>
      <c r="F20" s="15">
        <f>F5+F7+F14+F18+F12</f>
        <v>60398</v>
      </c>
    </row>
    <row r="21" spans="1:6" s="1" customFormat="1" ht="21" customHeight="1">
      <c r="A21" s="23" t="s">
        <v>91</v>
      </c>
      <c r="B21" s="12">
        <v>3000</v>
      </c>
      <c r="C21" s="12">
        <v>2800</v>
      </c>
      <c r="D21" s="24" t="s">
        <v>92</v>
      </c>
      <c r="E21" s="12"/>
      <c r="F21" s="12">
        <v>260</v>
      </c>
    </row>
    <row r="22" spans="1:6" s="1" customFormat="1" ht="21" customHeight="1">
      <c r="A22" s="23" t="s">
        <v>93</v>
      </c>
      <c r="B22" s="12"/>
      <c r="C22" s="12">
        <v>17300</v>
      </c>
      <c r="D22" s="24" t="s">
        <v>94</v>
      </c>
      <c r="E22" s="12">
        <v>13700</v>
      </c>
      <c r="F22" s="12"/>
    </row>
    <row r="23" spans="1:6" s="1" customFormat="1" ht="21" customHeight="1">
      <c r="A23" s="23" t="s">
        <v>95</v>
      </c>
      <c r="B23" s="12">
        <v>22094</v>
      </c>
      <c r="C23" s="12">
        <v>20514</v>
      </c>
      <c r="D23" s="24" t="s">
        <v>96</v>
      </c>
      <c r="E23" s="12"/>
      <c r="F23" s="12">
        <v>1956</v>
      </c>
    </row>
    <row r="24" spans="1:6" s="2" customFormat="1" ht="21" customHeight="1">
      <c r="A24" s="27" t="s">
        <v>97</v>
      </c>
      <c r="B24" s="15">
        <f>SUM(B20:B23)</f>
        <v>53204</v>
      </c>
      <c r="C24" s="15">
        <f>SUM(C20:C23)</f>
        <v>62614</v>
      </c>
      <c r="D24" s="28" t="s">
        <v>63</v>
      </c>
      <c r="E24" s="15">
        <f>SUM(E20:E23)</f>
        <v>53204</v>
      </c>
      <c r="F24" s="15">
        <f>SUM(F20:F23)</f>
        <v>62614</v>
      </c>
    </row>
  </sheetData>
  <sheetProtection/>
  <mergeCells count="2">
    <mergeCell ref="A2:F2"/>
    <mergeCell ref="E3:F3"/>
  </mergeCells>
  <printOptions horizontalCentered="1" verticalCentered="1"/>
  <pageMargins left="0.7513888888888889" right="0.7513888888888889" top="0.66875" bottom="1" header="0.5118055555555555" footer="0.5118055555555555"/>
  <pageSetup fitToHeight="1" fitToWidth="1" horizontalDpi="600" verticalDpi="600" orientation="landscape" paperSize="9" scale="90"/>
  <headerFooter scaleWithDoc="0" alignWithMargins="0">
    <oddFooter>&amp;C第 3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SheetLayoutView="100" workbookViewId="0" topLeftCell="A1">
      <selection activeCell="A22" sqref="A22"/>
    </sheetView>
  </sheetViews>
  <sheetFormatPr defaultColWidth="9.00390625" defaultRowHeight="14.25"/>
  <cols>
    <col min="1" max="1" width="42.125" style="3" customWidth="1"/>
    <col min="2" max="2" width="12.25390625" style="4" customWidth="1"/>
    <col min="3" max="3" width="12.25390625" style="3" customWidth="1"/>
    <col min="4" max="4" width="47.875" style="3" customWidth="1"/>
    <col min="5" max="6" width="11.125" style="3" customWidth="1"/>
  </cols>
  <sheetData>
    <row r="1" ht="14.25">
      <c r="A1" s="3" t="s">
        <v>98</v>
      </c>
    </row>
    <row r="2" spans="1:6" ht="54" customHeight="1">
      <c r="A2" s="5" t="s">
        <v>99</v>
      </c>
      <c r="B2" s="6"/>
      <c r="C2" s="5"/>
      <c r="D2" s="5"/>
      <c r="E2" s="5"/>
      <c r="F2" s="5"/>
    </row>
    <row r="3" spans="1:6" ht="19.5" customHeight="1">
      <c r="A3" s="7" t="s">
        <v>100</v>
      </c>
      <c r="B3" s="8"/>
      <c r="C3" s="7"/>
      <c r="D3" s="7"/>
      <c r="E3" s="7"/>
      <c r="F3" s="7"/>
    </row>
    <row r="4" spans="1:6" s="1" customFormat="1" ht="37.5">
      <c r="A4" s="9" t="s">
        <v>101</v>
      </c>
      <c r="B4" s="10" t="s">
        <v>67</v>
      </c>
      <c r="C4" s="9" t="s">
        <v>68</v>
      </c>
      <c r="D4" s="9" t="s">
        <v>101</v>
      </c>
      <c r="E4" s="10" t="s">
        <v>67</v>
      </c>
      <c r="F4" s="9" t="s">
        <v>68</v>
      </c>
    </row>
    <row r="5" spans="1:6" s="1" customFormat="1" ht="42" customHeight="1">
      <c r="A5" s="11" t="s">
        <v>102</v>
      </c>
      <c r="B5" s="12">
        <v>1500</v>
      </c>
      <c r="C5" s="12"/>
      <c r="D5" s="11" t="s">
        <v>103</v>
      </c>
      <c r="E5" s="13">
        <v>90</v>
      </c>
      <c r="F5" s="12">
        <v>167</v>
      </c>
    </row>
    <row r="6" spans="1:6" s="1" customFormat="1" ht="42" customHeight="1">
      <c r="A6" s="11" t="s">
        <v>104</v>
      </c>
      <c r="B6" s="12"/>
      <c r="C6" s="12"/>
      <c r="D6" s="11" t="s">
        <v>105</v>
      </c>
      <c r="E6" s="13"/>
      <c r="F6" s="12"/>
    </row>
    <row r="7" spans="1:6" s="1" customFormat="1" ht="42" customHeight="1">
      <c r="A7" s="11" t="s">
        <v>106</v>
      </c>
      <c r="B7" s="12"/>
      <c r="C7" s="12"/>
      <c r="D7" s="11" t="s">
        <v>107</v>
      </c>
      <c r="E7" s="13"/>
      <c r="F7" s="12"/>
    </row>
    <row r="8" spans="1:6" s="1" customFormat="1" ht="42" customHeight="1">
      <c r="A8" s="11" t="s">
        <v>108</v>
      </c>
      <c r="B8" s="12"/>
      <c r="C8" s="12"/>
      <c r="D8" s="11" t="s">
        <v>109</v>
      </c>
      <c r="E8" s="12"/>
      <c r="F8" s="12">
        <v>7000</v>
      </c>
    </row>
    <row r="9" spans="1:6" s="1" customFormat="1" ht="42" customHeight="1">
      <c r="A9" s="11" t="s">
        <v>110</v>
      </c>
      <c r="B9" s="12"/>
      <c r="C9" s="12">
        <v>7000</v>
      </c>
      <c r="D9" s="11"/>
      <c r="E9" s="12"/>
      <c r="F9" s="12"/>
    </row>
    <row r="10" spans="1:6" s="2" customFormat="1" ht="42" customHeight="1">
      <c r="A10" s="14" t="s">
        <v>89</v>
      </c>
      <c r="B10" s="15">
        <f aca="true" t="shared" si="0" ref="B10:F10">SUM(B5:B9)</f>
        <v>1500</v>
      </c>
      <c r="C10" s="15">
        <f t="shared" si="0"/>
        <v>7000</v>
      </c>
      <c r="D10" s="14" t="s">
        <v>90</v>
      </c>
      <c r="E10" s="15">
        <v>90</v>
      </c>
      <c r="F10" s="15">
        <f t="shared" si="0"/>
        <v>7167</v>
      </c>
    </row>
    <row r="11" spans="1:6" s="1" customFormat="1" ht="42" customHeight="1">
      <c r="A11" s="16" t="s">
        <v>111</v>
      </c>
      <c r="B11" s="12">
        <v>90</v>
      </c>
      <c r="C11" s="12">
        <v>167</v>
      </c>
      <c r="D11" s="11" t="s">
        <v>112</v>
      </c>
      <c r="E11" s="12">
        <v>1500</v>
      </c>
      <c r="F11" s="12"/>
    </row>
    <row r="12" spans="1:6" s="2" customFormat="1" ht="42" customHeight="1">
      <c r="A12" s="14" t="s">
        <v>97</v>
      </c>
      <c r="B12" s="15">
        <f>SUM(B10:B11)</f>
        <v>1590</v>
      </c>
      <c r="C12" s="15">
        <f>SUM(C10:C11)</f>
        <v>7167</v>
      </c>
      <c r="D12" s="14" t="s">
        <v>63</v>
      </c>
      <c r="E12" s="15">
        <f>SUM(E10:E11)</f>
        <v>1590</v>
      </c>
      <c r="F12" s="15">
        <f>SUM(F10)</f>
        <v>7167</v>
      </c>
    </row>
  </sheetData>
  <sheetProtection/>
  <mergeCells count="2">
    <mergeCell ref="A2:F2"/>
    <mergeCell ref="A3:F3"/>
  </mergeCells>
  <printOptions/>
  <pageMargins left="0.7513888888888889" right="0.7513888888888889" top="0.7868055555555555" bottom="0.9048611111111111" header="0.5" footer="0.5"/>
  <pageSetup fitToHeight="1" fitToWidth="1" horizontalDpi="600" verticalDpi="600" orientation="landscape" paperSize="9" scale="89"/>
  <headerFooter>
    <oddFooter>&amp;C第 4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￡杜小妖</cp:lastModifiedBy>
  <dcterms:created xsi:type="dcterms:W3CDTF">2016-12-02T08:54:00Z</dcterms:created>
  <dcterms:modified xsi:type="dcterms:W3CDTF">2023-03-09T06:50:09Z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0D9E7D03B572437F9A61A8C9F21A92A9</vt:lpwstr>
  </property>
</Properties>
</file>